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lanoixjean-christophe/Google Drive/TURBOCONSULTANT/Unleashed podcast/archetype-ex-mckinsey-unleashed-engagements/clients/verdal-ev-charging-market-entry/livrables/"/>
    </mc:Choice>
  </mc:AlternateContent>
  <xr:revisionPtr revIDLastSave="0" documentId="13_ncr:1_{D8077605-E759-064A-AE1B-2BDFD257750A}" xr6:coauthVersionLast="47" xr6:coauthVersionMax="47" xr10:uidLastSave="{00000000-0000-0000-0000-000000000000}"/>
  <bookViews>
    <workbookView xWindow="0" yWindow="660" windowWidth="34560" windowHeight="21680" tabRatio="500" xr2:uid="{00000000-000D-0000-FFFF-FFFF00000000}"/>
  </bookViews>
  <sheets>
    <sheet name="How to use" sheetId="1" r:id="rId1"/>
    <sheet name="Data-room requests" sheetId="2" r:id="rId2"/>
    <sheet name="Interview programme" sheetId="3" r:id="rId3"/>
    <sheet name="Tracker" sheetId="4" r:id="rId4"/>
  </sheets>
  <definedNames>
    <definedName name="_xlnm._FilterDatabase" localSheetId="1" hidden="1">'Data-room requests'!$A$4:$L$24</definedName>
    <definedName name="_xlnm._FilterDatabase" localSheetId="2" hidden="1">'Interview programme'!$A$4:$I$23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34" i="4" l="1"/>
  <c r="C30" i="4"/>
  <c r="C29" i="4"/>
  <c r="C24" i="4"/>
  <c r="C23" i="4"/>
  <c r="C22" i="4"/>
  <c r="C17" i="4"/>
  <c r="C16" i="4"/>
  <c r="C15" i="4"/>
  <c r="C14" i="4"/>
  <c r="C13" i="4"/>
  <c r="C12" i="4"/>
  <c r="C7" i="4"/>
  <c r="C6" i="4"/>
  <c r="C5" i="4"/>
  <c r="C8" i="4" s="1"/>
</calcChain>
</file>

<file path=xl/sharedStrings.xml><?xml version="1.0" encoding="utf-8"?>
<sst xmlns="http://schemas.openxmlformats.org/spreadsheetml/2006/main" count="460" uniqueCount="261">
  <si>
    <t>Verdal Group — EV charging: strategic options</t>
  </si>
  <si>
    <t>Data-room request list · mandate VG-STRAT-2026-07</t>
  </si>
  <si>
    <t xml:space="preserve"> </t>
  </si>
  <si>
    <t>What this workbook is</t>
  </si>
  <si>
    <t>The complete list of information required from Verdal to complete the six work packages, with the decision each item unblocks, the date it is needed by, and a status column for tracking. It is tabled at the kick-off on 4 August 2026.</t>
  </si>
  <si>
    <t>Why each item carries a date</t>
  </si>
  <si>
    <t>Final delivery is 30 September 2026. Working backwards: analysis must be closed by 15 September to leave time to build and quality-assure the Board deck; the interim review on 8 September needs the blocking items in hand three weeks earlier. An item that arrives after its date does not delay the engagement — it converts into a stated assumption, and the deck says so on the page where it is used.</t>
  </si>
  <si>
    <t>Criticality — three levels, and they mean different things</t>
  </si>
  <si>
    <t>BLOCKING — the work package cannot produce a defensible answer without it. Six items are blocking.</t>
  </si>
  <si>
    <t>HIGH — the answer can be produced, but on an assumption that materially moves it. The assumption is flagged in the deck and the model recalculates when the real figure arrives.</t>
  </si>
  <si>
    <t>ENABLING — improves the quality or the granularity of the answer. Its absence is not reported to the Board.</t>
  </si>
  <si>
    <t>How to fill it in</t>
  </si>
  <si>
    <t>Only the four shaded columns are for Verdal to complete: Owner at Verdal, Status, Date received and Notes. The Owner column is pre-filled with the function we believe owns the item — replace it with a named person. The DR-00 row at the foot of the request tab is a worked example of the expected format; overwrite or delete it.</t>
  </si>
  <si>
    <t>What is deliberately not requested here</t>
  </si>
  <si>
    <t>No customer research has been conducted and none is requested in this list. Willingness to pay, charging behaviour and the retail cross-effect cannot be established from documents. They are interview questions and, ultimately, pilot measurements — the interview programme tab specifies the first, and the 100-day plan in WP6 specifies the second.</t>
  </si>
  <si>
    <t>A note on figures</t>
  </si>
  <si>
    <t>Verdal's internal figures come from Verdal. Where a parameter has not been supplied, the analysis states an explicit, replaceable assumption rather than an estimate presented as data. That is the reason this list exists and the reason it is tabled on day one.</t>
  </si>
  <si>
    <t>Verdal Group — data-room request list · VG-STRAT-2026-07 · tabled at kick-off, 4 August 2026</t>
  </si>
  <si>
    <t>Twenty items. Six blocking, nine high, five enabling. Verdal completes the four shaded columns only. An item that misses its date becomes a stated assumption in the deck, on the page where it is used.</t>
  </si>
  <si>
    <t>Ref</t>
  </si>
  <si>
    <t>Item requested</t>
  </si>
  <si>
    <t>Why it is needed — the decision it unblocks</t>
  </si>
  <si>
    <t>WP</t>
  </si>
  <si>
    <t>Criticality</t>
  </si>
  <si>
    <t>Offered in the RfP</t>
  </si>
  <si>
    <t>Owner at Verdal</t>
  </si>
  <si>
    <t>Needed by</t>
  </si>
  <si>
    <t>Format</t>
  </si>
  <si>
    <t>Status</t>
  </si>
  <si>
    <t>Date received</t>
  </si>
  <si>
    <t>Notes</t>
  </si>
  <si>
    <t>DR-01</t>
  </si>
  <si>
    <t>The June 2026 Board paper, and the source citation behind the €25bn figure</t>
  </si>
  <si>
    <t>WP1 tests the figure. Two independent research passes have failed to locate a published source that states it in those terms. Without the paper's own citation the figure is tested against three candidate constructions instead of one — defensible, but slower and less conclusive.</t>
  </si>
  <si>
    <t>WP1</t>
  </si>
  <si>
    <t>BLOCKING</t>
  </si>
  <si>
    <t>No</t>
  </si>
  <si>
    <t>VP Strategy</t>
  </si>
  <si>
    <t>11 Aug 2026</t>
  </si>
  <si>
    <t>PDF + the underlying model if one exists</t>
  </si>
  <si>
    <t>Not started</t>
  </si>
  <si>
    <t>DR-02</t>
  </si>
  <si>
    <t>Both incumbent operator agreements, in full</t>
  </si>
  <si>
    <t>The single most consequential document in the engagement. Needed in full, not in summary: fee mechanism, term remaining, exclusivity scope and radius, territory, break clauses, asset reversion at expiry, change-of-control, and any right to operator throughput data. A country whose agreement runs for years with exclusivity cannot be entered first, whatever its economics.</t>
  </si>
  <si>
    <t>WP1, WP3, WP5</t>
  </si>
  <si>
    <t>Yes — summary offered; the full agreements are required</t>
  </si>
  <si>
    <t>Legal / Property</t>
  </si>
  <si>
    <t>Executed agreements, PDF</t>
  </si>
  <si>
    <t>DR-03</t>
  </si>
  <si>
    <t>Store list by country, with tenure</t>
  </si>
  <si>
    <t>The denominator for every sizing. Site, country, format, freehold or leasehold, lease expiry where leased. Tenure matters: a site held on a lease shorter than the charging asset's life cannot carry the investment.</t>
  </si>
  <si>
    <t>WP1, WP3</t>
  </si>
  <si>
    <t>Yes</t>
  </si>
  <si>
    <t>Property</t>
  </si>
  <si>
    <t>Excel, one row per site</t>
  </si>
  <si>
    <t>DR-04</t>
  </si>
  <si>
    <t>Car park capacity per site — total bays, and bays realistically convertible</t>
  </si>
  <si>
    <t>Sizing is currently running on a stated assumption of bays per site because this has not been supplied. It is the parameter to which the addressable figure is most sensitive. Convertible is the operative word: bays adjacent to a viable grid route, not the total bay count.</t>
  </si>
  <si>
    <t>WP1, WP2, WP3</t>
  </si>
  <si>
    <t>Yes — capacity offered; convertible bays is the addition</t>
  </si>
  <si>
    <t>Excel, appended to DR-03</t>
  </si>
  <si>
    <t>DR-05</t>
  </si>
  <si>
    <t>Grid connection capacity per site, at the meter</t>
  </si>
  <si>
    <t>Decides whether ultra-rapid charging is physically possible without a new connection, and therefore whether the high-power option is real or theoretical at each site. Published operator site criteria put the ultra-rapid threshold at roughly 500 kW.</t>
  </si>
  <si>
    <t>WP2, WP3</t>
  </si>
  <si>
    <t>HIGH</t>
  </si>
  <si>
    <t>Energy / Facilities</t>
  </si>
  <si>
    <t>18 Aug 2026</t>
  </si>
  <si>
    <t>Excel, kVA or kW per site</t>
  </si>
  <si>
    <t>DR-06</t>
  </si>
  <si>
    <t>Dwell-time distribution by store archetype — not the average</t>
  </si>
  <si>
    <t>Charging is a rate: kWh delivered equals power times dwell. The power level that pays is settled by arithmetic before it is settled by strategy. A store with a 35-minute median and a long tail has a different optimum from one clustered tightly at 25 minutes, and the average conceals exactly that.</t>
  </si>
  <si>
    <t>WP2</t>
  </si>
  <si>
    <t>Retail analytics</t>
  </si>
  <si>
    <t>Percentiles by archetype, from till or loyalty data</t>
  </si>
  <si>
    <t>DR-07</t>
  </si>
  <si>
    <t>Energy procurement contracts, per country</t>
  </si>
  <si>
    <t>Sets the cost side of the margin stack. Supplier, contract structure, tariff basis, contracted volumes, expiry, and whether charging load can be added to the existing book or requires a separate contract. Determines whether Verdal's scale in energy is a genuine advantage or a stated one.</t>
  </si>
  <si>
    <t>WP1, WP2</t>
  </si>
  <si>
    <t>Yes — summary offered</t>
  </si>
  <si>
    <t>Energy procurement</t>
  </si>
  <si>
    <t>Contract summaries; full terms for the two largest countries</t>
  </si>
  <si>
    <t>DR-08</t>
  </si>
  <si>
    <t>Throughput data from the two incumbent operators</t>
  </si>
  <si>
    <t>No European operator publishes utilisation for grocery or destination sites specifically — every published figure covers highway or mixed networks. Verdal's own estate is therefore the only source of a destination-charging utilisation number anywhere in this engagement. Check DR-02 for a contractual right to request it.</t>
  </si>
  <si>
    <t>WP1, WP2, WP4</t>
  </si>
  <si>
    <t>Property / Legal</t>
  </si>
  <si>
    <t>Sessions, kWh and utilisation per site per month, 24 months</t>
  </si>
  <si>
    <t>DR-09</t>
  </si>
  <si>
    <t>Charging income actually received, per site, last three years</t>
  </si>
  <si>
    <t>Verdal's counterfactual is not zero — it is the current arrangement. The value of bringing charging in-house is the increment over what is already earned, and presenting the gross value of operating as though it were the increment is the most likely error in an engagement of this kind.</t>
  </si>
  <si>
    <t>WP1, WP5</t>
  </si>
  <si>
    <t>Finance</t>
  </si>
  <si>
    <t>Excel, by site by year</t>
  </si>
  <si>
    <t>DR-10</t>
  </si>
  <si>
    <t>Land available adjacent to parking, per site</t>
  </si>
  <si>
    <t>A bay array, a substation and a delivery route all need space. Site area is the constraint that rules sites out early and cheaply, before any modelling. Published operator criteria use a 500 m² floor.</t>
  </si>
  <si>
    <t>m² per site, appended to DR-03</t>
  </si>
  <si>
    <t>DR-11</t>
  </si>
  <si>
    <t>Retail baseline — basket, footfall and visit frequency, weekly, 24 months</t>
  </si>
  <si>
    <t>Without a pre-period baseline the retail cross-effect can never be measured, and it is the question the Board will ask first. This must be captured before any pilot changes anything, which is why it is requested now rather than at WP6.</t>
  </si>
  <si>
    <t>WP2, WP6</t>
  </si>
  <si>
    <t>Excel, weekly, by site</t>
  </si>
  <si>
    <t>DR-12</t>
  </si>
  <si>
    <t>Grocery market share by country</t>
  </si>
  <si>
    <t>One component of the right-to-win axis in the country screen. Public data exists but Verdal's own read on its position is better and reconciles to its accounts.</t>
  </si>
  <si>
    <t>WP3</t>
  </si>
  <si>
    <t>ENABLING</t>
  </si>
  <si>
    <t>Strategy</t>
  </si>
  <si>
    <t>25 Aug 2026</t>
  </si>
  <si>
    <t>Share by country, with the source used</t>
  </si>
  <si>
    <t>DR-13</t>
  </si>
  <si>
    <t>Capital allocation framework</t>
  </si>
  <si>
    <t>Hurdle rate, payback policy, capex approval thresholds and the treatment of long-life infrastructure. A recommendation scored against the wrong hurdle is not a recommendation. Also determines whether an operating lease structure is treated differently from owned capex.</t>
  </si>
  <si>
    <t>WP5</t>
  </si>
  <si>
    <t>Finance / CFO office</t>
  </si>
  <si>
    <t>Policy document or a note</t>
  </si>
  <si>
    <t>DR-14</t>
  </si>
  <si>
    <t>Prior internal work on charging</t>
  </si>
  <si>
    <t>Any earlier study, operator proposal, pilot or board submission. Two purposes: not to repeat analysis Verdal has already paid for, and to understand what the Board has already been told — which shapes how a different conclusion has to be framed.</t>
  </si>
  <si>
    <t>Documents, however informal</t>
  </si>
  <si>
    <t>DR-15</t>
  </si>
  <si>
    <t>Property pipeline — openings, closures and refits, three years</t>
  </si>
  <si>
    <t>Charging is far cheaper installed during a refit than retrofitted. The pipeline determines the deployment sequence in the 100-day plan and beyond, and may reorder the country priority on cost grounds alone.</t>
  </si>
  <si>
    <t>WP3, WP6</t>
  </si>
  <si>
    <t>Excel, by site by quarter</t>
  </si>
  <si>
    <t>DR-16</t>
  </si>
  <si>
    <t>Named owners — car parks, energy, property, analytics, sustainability</t>
  </si>
  <si>
    <t>The 100-day plan needs four named roles, not four job titles. Also the input to the interview programme on the next tab, and the fastest of the six kick-off decisions to settle in the room.</t>
  </si>
  <si>
    <t>WP6</t>
  </si>
  <si>
    <t>4 Aug 2026</t>
  </si>
  <si>
    <t>Names and roles, by country where it differs</t>
  </si>
  <si>
    <t>DR-17</t>
  </si>
  <si>
    <t>Any charging assets Verdal already owns</t>
  </si>
  <si>
    <t>If any exist — including at depots, distribution centres or head office — they carry real operating cost and real utilisation data from Verdal's own estate. That is worth more than any external benchmark in this engagement.</t>
  </si>
  <si>
    <t>WP4, WP5</t>
  </si>
  <si>
    <t>Facilities</t>
  </si>
  <si>
    <t>Asset list with any operating data held</t>
  </si>
  <si>
    <t>DR-18</t>
  </si>
  <si>
    <t>Grid connection quotes or DSO correspondence already obtained</t>
  </si>
  <si>
    <t>Connection lead time, not connection cost, is usually what moves the timetable. Any existing quote gives a real lead time in a real country instead of a published average.</t>
  </si>
  <si>
    <t>Quotes and correspondence</t>
  </si>
  <si>
    <t>DR-19</t>
  </si>
  <si>
    <t>Sustainability commitments that reference charging</t>
  </si>
  <si>
    <t>A published commitment changes the decision: it converts part of the investment from discretionary to committed, and it changes how the Board should read a negative return.</t>
  </si>
  <si>
    <t>Sustainability</t>
  </si>
  <si>
    <t>Published and internal targets</t>
  </si>
  <si>
    <t>DR-20</t>
  </si>
  <si>
    <t>EV ownership within the loyalty base, if held</t>
  </si>
  <si>
    <t>No customer research has been conducted and none can be produced inside this timeline. If Verdal already holds vehicle data against loyalty records, it is the closest available proxy for whether its own customers need public charging — and it is the only such evidence available to this engagement.</t>
  </si>
  <si>
    <t>Retail analytics / CRM</t>
  </si>
  <si>
    <t>Counts by country; no personal data required</t>
  </si>
  <si>
    <t>Worked example of the expected format — overwrite or delete</t>
  </si>
  <si>
    <t>DR-00</t>
  </si>
  <si>
    <t>Example — store list by country</t>
  </si>
  <si>
    <t>Example of how a completed row reads.</t>
  </si>
  <si>
    <t>A. Beck, Property</t>
  </si>
  <si>
    <t>Received</t>
  </si>
  <si>
    <t>6 Aug 2026</t>
  </si>
  <si>
    <t>1,100 rows received; 41 sites missing car park capacity — chased 7 Aug</t>
  </si>
  <si>
    <t>Source: mandate VG-STRAT-2026-07 and RfP of 15 July 2026 (items marked 'Yes' under Offered in the RfP); work-package methodologies 01-06. Dates are set by back-planning from final delivery on 30 September 2026.</t>
  </si>
  <si>
    <t>Interview programme — proposed, for agreement at kick-off</t>
  </si>
  <si>
    <t>Nineteen interviews, of which twelve are internal. None of them is customer research and none should be described as such: they establish what Verdal knows, not what Verdal's customers want. Voice-of-customer cannot be produced inside this mandate and the deck will say so.</t>
  </si>
  <si>
    <t>Who</t>
  </si>
  <si>
    <t>Why this interview — what it establishes</t>
  </si>
  <si>
    <t>Internal / External</t>
  </si>
  <si>
    <t>Priority</t>
  </si>
  <si>
    <t>Length</t>
  </si>
  <si>
    <t>Proposed window</t>
  </si>
  <si>
    <t>IV-01</t>
  </si>
  <si>
    <t>Katrin Sommer, VP Strategy</t>
  </si>
  <si>
    <t>The mandate behind the mandate: what the Board actually wants settled, what answer would be unwelcome, and how a conclusion that differs from the €25bn paper should be framed. Also the paper's authorship.</t>
  </si>
  <si>
    <t>Internal</t>
  </si>
  <si>
    <t>All</t>
  </si>
  <si>
    <t>1</t>
  </si>
  <si>
    <t>60 min</t>
  </si>
  <si>
    <t>w/c 4 Aug</t>
  </si>
  <si>
    <t>Not scheduled</t>
  </si>
  <si>
    <t>IV-02</t>
  </si>
  <si>
    <t>Author of the June Board paper</t>
  </si>
  <si>
    <t>The construction behind the figure, in the author's own words. Handled as a perimeter question, never as a correction. If the author is in the kick-off room, this may be a conversation rather than a scheduled interview.</t>
  </si>
  <si>
    <t>45 min</t>
  </si>
  <si>
    <t>IV-03</t>
  </si>
  <si>
    <t>Property Director</t>
  </si>
  <si>
    <t>Tenure, car park layouts, refit pipeline, and the practical constraints on converting bays. The single most useful internal interview after the sponsor.</t>
  </si>
  <si>
    <t>WP2, WP3, WP6</t>
  </si>
  <si>
    <t>IV-04</t>
  </si>
  <si>
    <t>Head of Legal / commercial contracts</t>
  </si>
  <si>
    <t>The two operator agreements read aloud: exclusivity radius, break clauses, asset reversion, change-of-control. Establishes what is contractually possible before anything is recommended.</t>
  </si>
  <si>
    <t>WP3, WP5</t>
  </si>
  <si>
    <t>IV-05</t>
  </si>
  <si>
    <t>Head of Energy Procurement</t>
  </si>
  <si>
    <t>Whether charging load can join the existing supply book, at what tariff structure, and what capacity charges apply per country. Sets the cost side of the margin stack.</t>
  </si>
  <si>
    <t>w/c 11 Aug</t>
  </si>
  <si>
    <t>IV-06</t>
  </si>
  <si>
    <t>Head of Retail Analytics</t>
  </si>
  <si>
    <t>Dwell distribution, basket, footfall, and whether a pilot-versus-control measurement can be run on the existing data estate. Determines whether the cross-effect is measurable at all.</t>
  </si>
  <si>
    <t>IV-07</t>
  </si>
  <si>
    <t>Finance — capital allocation</t>
  </si>
  <si>
    <t>Hurdle rate, payback policy, and how long-life infrastructure is treated. The recommendation is scored against this, so it is established before scoring, not after.</t>
  </si>
  <si>
    <t>2</t>
  </si>
  <si>
    <t>IV-08</t>
  </si>
  <si>
    <t>Country GM — largest country</t>
  </si>
  <si>
    <t>Local competitive position, store formats, and the local view of what customers ask for. One per first-wave country.</t>
  </si>
  <si>
    <t>w/c 18 Aug</t>
  </si>
  <si>
    <t>IV-09</t>
  </si>
  <si>
    <t>Country GM — second country</t>
  </si>
  <si>
    <t>As above, for the second-ranked country on the WP3 screen.</t>
  </si>
  <si>
    <t>IV-10</t>
  </si>
  <si>
    <t>Store Operations</t>
  </si>
  <si>
    <t>What a charging bay costs the store in practice: staff time, customer complaints, misuse of bays, and what happens when a charger fails. Rarely modelled and consistently underestimated.</t>
  </si>
  <si>
    <t>IV-11</t>
  </si>
  <si>
    <t>Sustainability lead</t>
  </si>
  <si>
    <t>Published commitments that reference charging, and reporting obligations. Determines whether part of the investment is discretionary or committed.</t>
  </si>
  <si>
    <t>3</t>
  </si>
  <si>
    <t>30 min</t>
  </si>
  <si>
    <t>IV-12</t>
  </si>
  <si>
    <t>Facilities / grid interface</t>
  </si>
  <si>
    <t>Existing connection capacity, DSO relationships per country, and lead times already experienced. Lead time is what moves the timetable.</t>
  </si>
  <si>
    <t>IV-13</t>
  </si>
  <si>
    <t>Incumbent operator A</t>
  </si>
  <si>
    <t>Their view of the sites, their utilisation, and their appetite to renegotiate. Handled carefully: this is a counterparty whose agreement Verdal may be about to reprice.</t>
  </si>
  <si>
    <t>External</t>
  </si>
  <si>
    <t>WP1, WP4, WP5</t>
  </si>
  <si>
    <t>w/c 18 Aug — with the sponsor's clearance</t>
  </si>
  <si>
    <t>IV-14</t>
  </si>
  <si>
    <t>Incumbent operator B</t>
  </si>
  <si>
    <t>As above. The comparison between the two is more informative than either alone.</t>
  </si>
  <si>
    <t>IV-15</t>
  </si>
  <si>
    <t>A destination-charging specialist operator</t>
  </si>
  <si>
    <t>Destination charging economics from an operator that lives on them, as distinct from the highway operators whose figures dominate the public record. The natural comparators disclose nothing publicly.</t>
  </si>
  <si>
    <t>w/c 25 Aug</t>
  </si>
  <si>
    <t>IV-16</t>
  </si>
  <si>
    <t>A distribution system operator, first-wave country</t>
  </si>
  <si>
    <t>Connection lead times and capacity charges from the source, not from a published average.</t>
  </si>
  <si>
    <t>IV-17</t>
  </si>
  <si>
    <t>Retail property adviser</t>
  </si>
  <si>
    <t>Ground rent and revenue-share terms actually achieved on grocery car parks, per country. The only per-bay benchmark located in public research is single-market and contested; this interview is how that gap is closed.</t>
  </si>
  <si>
    <t>IV-18</t>
  </si>
  <si>
    <t>A retailer that operates its own network</t>
  </si>
  <si>
    <t>What it cost, what it earns, and what it would do differently. Three European retailers operate at scale and none has published a return. Approach through a professional network, not commercially.</t>
  </si>
  <si>
    <t>IV-19</t>
  </si>
  <si>
    <t>A retailer that outsourced or scaled back</t>
  </si>
  <si>
    <t>The retreats are as informative as the expansions and are better documented. One large grocer moved its network to a third-party operator in June 2026 while keeping ownership — a fourth entry mode that belongs on the WP5 matrix.</t>
  </si>
  <si>
    <t>Priority 1 = before the interim review on 8 September. 2 = before analysis closes on 15 September. 3 = if time allows.</t>
  </si>
  <si>
    <t>External interviews with the two incumbent operators are not scheduled without the sponsor's explicit clearance. Verdal may be about to reprice those agreements.</t>
  </si>
  <si>
    <t>Tracker — recalculates from the two tabs, no manual entry</t>
  </si>
  <si>
    <t>Requests by criticality</t>
  </si>
  <si>
    <t>Count</t>
  </si>
  <si>
    <t>Total</t>
  </si>
  <si>
    <t>Requests by status</t>
  </si>
  <si>
    <t>Requested</t>
  </si>
  <si>
    <t>Chased</t>
  </si>
  <si>
    <t>Partial</t>
  </si>
  <si>
    <t>Waived — assumption stated</t>
  </si>
  <si>
    <t>Interviews by priority</t>
  </si>
  <si>
    <t>Interviews internal vs external</t>
  </si>
  <si>
    <t>Type</t>
  </si>
  <si>
    <t>Blocking items still outstanding</t>
  </si>
  <si>
    <t>Blocking, not yet received</t>
  </si>
  <si>
    <t>While this cell is above zero, at least one work package is producing an answer on a stated assumption rather than on Verdal data. That is workable and it is disclosed on the page — but it is not the same deliverable.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</si>
</sst>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
    </font>
    <font>
      <b/>
      <sz val="16"/>
      <color rgb="FF1F3864"/>
      <name val="Arial"/>
      <family val="2"/>
    </font>
    <font>
      <sz val="11"/>
      <color rgb="FF595959"/>
      <name val="Arial"/>
      <family val="2"/>
    </font>
    <font>
      <sz val="10"/>
      <color rgb="FF000000"/>
      <name val="Arial"/>
      <family val="2"/>
    </font>
    <font>
      <b/>
      <sz val="11"/>
      <color rgb="FFC00000"/>
      <name val="Arial"/>
      <family val="2"/>
    </font>
    <font>
      <b/>
      <sz val="13"/>
      <color rgb="FF1F3864"/>
      <name val="Arial"/>
      <family val="2"/>
    </font>
    <font>
      <sz val="9"/>
      <color rgb="FF595959"/>
      <name val="Arial"/>
      <family val="2"/>
    </font>
    <font>
      <b/>
      <sz val="9"/>
      <color rgb="FFFFFFFF"/>
      <name val="Arial"/>
      <family val="2"/>
    </font>
    <font>
      <b/>
      <sz val="9"/>
      <color rgb="FF1F3864"/>
      <name val="Arial"/>
      <family val="2"/>
    </font>
    <font>
      <b/>
      <sz val="9"/>
      <color rgb="FF000000"/>
      <name val="Arial"/>
      <family val="2"/>
    </font>
    <font>
      <sz val="9"/>
      <color rgb="FF000000"/>
      <name val="Arial"/>
      <family val="2"/>
    </font>
    <font>
      <b/>
      <sz val="9"/>
      <color rgb="FFC00000"/>
      <name val="Arial"/>
      <family val="2"/>
    </font>
    <font>
      <i/>
      <sz val="9"/>
      <color rgb="FF595959"/>
      <name val="Arial"/>
      <family val="2"/>
    </font>
    <font>
      <i/>
      <sz val="8"/>
      <color rgb="FF595959"/>
      <name val="Arial"/>
      <family val="2"/>
    </font>
    <font>
      <i/>
      <sz val="8"/>
      <color rgb="FFC00000"/>
      <name val="Arial"/>
      <family val="2"/>
    </font>
    <font>
      <b/>
      <sz val="10"/>
      <color rgb="FF000000"/>
      <name val="Arial"/>
      <family val="2"/>
    </font>
    <font>
      <b/>
      <sz val="10"/>
      <color rgb="FF1F3864"/>
      <name val="Arial"/>
      <family val="2"/>
    </font>
    <font>
      <b/>
      <sz val="10"/>
      <color rgb="FFC00000"/>
      <name val="Arial"/>
      <family val="2"/>
    </font>
  </fonts>
  <fills count="7">
    <fill>
      <patternFill patternType="none"/>
    </fill>
    <fill>
      <patternFill patternType="gray125"/>
    </fill>
    <fill>
      <patternFill patternType="solid">
        <fgColor rgb="FF1F3864"/>
        <bgColor rgb="FF333333"/>
      </patternFill>
    </fill>
    <fill>
      <patternFill patternType="solid">
        <fgColor rgb="FFF8CBAD"/>
        <bgColor rgb="FFFFE699"/>
      </patternFill>
    </fill>
    <fill>
      <patternFill patternType="solid">
        <fgColor rgb="FFFFFF00"/>
        <bgColor rgb="FFFFFF00"/>
      </patternFill>
    </fill>
    <fill>
      <patternFill patternType="solid">
        <fgColor rgb="FFFFE699"/>
        <bgColor rgb="FFF8CBAD"/>
      </patternFill>
    </fill>
    <fill>
      <patternFill patternType="solid">
        <fgColor rgb="FFE2EFDA"/>
        <bgColor rgb="FFFFFFCC"/>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9">
    <xf numFmtId="0" fontId="0" fillId="0" borderId="0" xfId="0"/>
    <xf numFmtId="0" fontId="6" fillId="0" borderId="0" xfId="0" applyFont="1" applyAlignment="1">
      <alignment vertical="top" wrapText="1"/>
    </xf>
    <xf numFmtId="0" fontId="5" fillId="0" borderId="0" xfId="0" applyFont="1"/>
    <xf numFmtId="0" fontId="6" fillId="0" borderId="0" xfId="0" applyFont="1" applyAlignment="1">
      <alignment vertical="center"/>
    </xf>
    <xf numFmtId="0" fontId="5" fillId="0" borderId="0" xfId="0" applyFont="1" applyAlignment="1">
      <alignment vertical="center"/>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7" fillId="2" borderId="1" xfId="0" applyFont="1" applyFill="1" applyBorder="1" applyAlignment="1">
      <alignment horizontal="center" vertical="center" wrapText="1"/>
    </xf>
    <xf numFmtId="0" fontId="8" fillId="0" borderId="1" xfId="0" applyFont="1" applyBorder="1" applyAlignment="1">
      <alignment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10"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10" fillId="4" borderId="1" xfId="0" applyFont="1" applyFill="1" applyBorder="1" applyAlignment="1">
      <alignment vertical="top" wrapText="1"/>
    </xf>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1" fillId="0" borderId="0" xfId="0" applyFont="1"/>
    <xf numFmtId="0" fontId="12" fillId="0" borderId="1" xfId="0" applyFont="1" applyBorder="1" applyAlignment="1">
      <alignment vertical="top" wrapText="1"/>
    </xf>
    <xf numFmtId="0" fontId="13" fillId="0" borderId="0" xfId="0" applyFont="1"/>
    <xf numFmtId="0" fontId="14" fillId="0" borderId="0" xfId="0" applyFont="1"/>
    <xf numFmtId="0" fontId="4" fillId="0" borderId="0" xfId="0" applyFont="1"/>
    <xf numFmtId="0" fontId="3" fillId="0" borderId="1" xfId="0" applyFont="1" applyBorder="1"/>
    <xf numFmtId="0" fontId="15" fillId="0" borderId="1" xfId="0" applyFont="1" applyBorder="1" applyAlignment="1">
      <alignment horizontal="center"/>
    </xf>
    <xf numFmtId="0" fontId="15" fillId="0" borderId="1" xfId="0" applyFont="1" applyBorder="1"/>
    <xf numFmtId="0" fontId="16" fillId="0" borderId="1" xfId="0" applyFont="1" applyBorder="1" applyAlignment="1">
      <alignment horizontal="center"/>
    </xf>
    <xf numFmtId="0" fontId="17" fillId="0" borderId="1" xfId="0" applyFont="1" applyBorder="1" applyAlignment="1">
      <alignment horizontal="center"/>
    </xf>
    <xf numFmtId="0" fontId="12" fillId="0" borderId="0" xfId="0" applyFont="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E699"/>
      <rgbColor rgb="FF99CCFF"/>
      <rgbColor rgb="FFFF99CC"/>
      <rgbColor rgb="FFCC99FF"/>
      <rgbColor rgb="FFF8CBAD"/>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3"/>
  <sheetViews>
    <sheetView showGridLines="0" tabSelected="1" zoomScaleNormal="100" workbookViewId="0"/>
  </sheetViews>
  <sheetFormatPr baseColWidth="10" defaultColWidth="8.6640625" defaultRowHeight="15" x14ac:dyDescent="0.2"/>
  <cols>
    <col min="1" max="1" width="3" customWidth="1"/>
    <col min="2" max="2" width="118" customWidth="1"/>
  </cols>
  <sheetData>
    <row r="1" spans="2:2" ht="21.75" customHeight="1" x14ac:dyDescent="0.2">
      <c r="B1" s="5" t="s">
        <v>0</v>
      </c>
    </row>
    <row r="2" spans="2:2" ht="13.5" customHeight="1" x14ac:dyDescent="0.2">
      <c r="B2" s="6" t="s">
        <v>1</v>
      </c>
    </row>
    <row r="3" spans="2:2" ht="13.5" customHeight="1" x14ac:dyDescent="0.2">
      <c r="B3" s="7"/>
    </row>
    <row r="4" spans="2:2" ht="13.5" customHeight="1" x14ac:dyDescent="0.2">
      <c r="B4" s="7" t="s">
        <v>2</v>
      </c>
    </row>
    <row r="5" spans="2:2" ht="21.75" customHeight="1" x14ac:dyDescent="0.2">
      <c r="B5" s="8" t="s">
        <v>3</v>
      </c>
    </row>
    <row r="6" spans="2:2" ht="33.75" customHeight="1" x14ac:dyDescent="0.2">
      <c r="B6" s="7" t="s">
        <v>4</v>
      </c>
    </row>
    <row r="7" spans="2:2" ht="13.5" customHeight="1" x14ac:dyDescent="0.2">
      <c r="B7" s="7"/>
    </row>
    <row r="8" spans="2:2" ht="21.75" customHeight="1" x14ac:dyDescent="0.2">
      <c r="B8" s="8" t="s">
        <v>5</v>
      </c>
    </row>
    <row r="9" spans="2:2" ht="66" customHeight="1" x14ac:dyDescent="0.2">
      <c r="B9" s="7" t="s">
        <v>6</v>
      </c>
    </row>
    <row r="10" spans="2:2" ht="13.5" customHeight="1" x14ac:dyDescent="0.2">
      <c r="B10" s="7"/>
    </row>
    <row r="11" spans="2:2" ht="21.75" customHeight="1" x14ac:dyDescent="0.2">
      <c r="B11" s="8" t="s">
        <v>7</v>
      </c>
    </row>
    <row r="12" spans="2:2" ht="33.75" customHeight="1" x14ac:dyDescent="0.2">
      <c r="B12" s="7" t="s">
        <v>8</v>
      </c>
    </row>
    <row r="13" spans="2:2" ht="33.75" customHeight="1" x14ac:dyDescent="0.2">
      <c r="B13" s="7" t="s">
        <v>9</v>
      </c>
    </row>
    <row r="14" spans="2:2" ht="33.75" customHeight="1" x14ac:dyDescent="0.2">
      <c r="B14" s="7" t="s">
        <v>10</v>
      </c>
    </row>
    <row r="15" spans="2:2" ht="13.5" customHeight="1" x14ac:dyDescent="0.2">
      <c r="B15" s="7"/>
    </row>
    <row r="16" spans="2:2" ht="21.75" customHeight="1" x14ac:dyDescent="0.2">
      <c r="B16" s="8" t="s">
        <v>11</v>
      </c>
    </row>
    <row r="17" spans="2:2" ht="66" customHeight="1" x14ac:dyDescent="0.2">
      <c r="B17" s="7" t="s">
        <v>12</v>
      </c>
    </row>
    <row r="18" spans="2:2" ht="13.5" customHeight="1" x14ac:dyDescent="0.2">
      <c r="B18" s="7"/>
    </row>
    <row r="19" spans="2:2" ht="21.75" customHeight="1" x14ac:dyDescent="0.2">
      <c r="B19" s="8" t="s">
        <v>13</v>
      </c>
    </row>
    <row r="20" spans="2:2" ht="33.75" customHeight="1" x14ac:dyDescent="0.2">
      <c r="B20" s="7" t="s">
        <v>14</v>
      </c>
    </row>
    <row r="21" spans="2:2" ht="13.5" customHeight="1" x14ac:dyDescent="0.2">
      <c r="B21" s="7"/>
    </row>
    <row r="22" spans="2:2" ht="21.75" customHeight="1" x14ac:dyDescent="0.2">
      <c r="B22" s="8" t="s">
        <v>15</v>
      </c>
    </row>
    <row r="23" spans="2:2" ht="33.75" customHeight="1" x14ac:dyDescent="0.2">
      <c r="B23" s="7" t="s">
        <v>16</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
  <sheetViews>
    <sheetView showGridLines="0" zoomScaleNormal="100" workbookViewId="0">
      <pane xSplit="2" ySplit="4" topLeftCell="C5" activePane="bottomRight" state="frozen"/>
      <selection pane="topRight" activeCell="C1" sqref="C1"/>
      <selection pane="bottomLeft" activeCell="A5" sqref="A5"/>
      <selection pane="bottomRight" activeCell="L5" sqref="L5"/>
    </sheetView>
  </sheetViews>
  <sheetFormatPr baseColWidth="10" defaultColWidth="8.6640625" defaultRowHeight="15" x14ac:dyDescent="0.2"/>
  <cols>
    <col min="1" max="1" width="8" customWidth="1"/>
    <col min="2" max="2" width="34" customWidth="1"/>
    <col min="3" max="3" width="62" customWidth="1"/>
    <col min="4" max="5" width="12" customWidth="1"/>
    <col min="6" max="6" width="16" customWidth="1"/>
    <col min="7" max="7" width="15" customWidth="1"/>
    <col min="8" max="8" width="12" customWidth="1"/>
    <col min="9" max="9" width="26" customWidth="1"/>
    <col min="10" max="11" width="13" customWidth="1"/>
    <col min="12" max="12" width="24" customWidth="1"/>
  </cols>
  <sheetData>
    <row r="1" spans="1:12" ht="25.5" customHeight="1" x14ac:dyDescent="0.2">
      <c r="A1" s="4" t="s">
        <v>17</v>
      </c>
      <c r="B1" s="4"/>
      <c r="C1" s="4"/>
      <c r="D1" s="4"/>
      <c r="E1" s="4"/>
      <c r="F1" s="4"/>
      <c r="G1" s="4"/>
      <c r="H1" s="4"/>
      <c r="I1" s="4"/>
      <c r="J1" s="4"/>
      <c r="K1" s="4"/>
      <c r="L1" s="4"/>
    </row>
    <row r="2" spans="1:12" ht="15.75" customHeight="1" x14ac:dyDescent="0.2">
      <c r="A2" s="3" t="s">
        <v>18</v>
      </c>
      <c r="B2" s="3"/>
      <c r="C2" s="3"/>
      <c r="D2" s="3"/>
      <c r="E2" s="3"/>
      <c r="F2" s="3"/>
      <c r="G2" s="3"/>
      <c r="H2" s="3"/>
      <c r="I2" s="3"/>
      <c r="J2" s="3"/>
      <c r="K2" s="3"/>
      <c r="L2" s="3"/>
    </row>
    <row r="4" spans="1:12" ht="30" customHeight="1" x14ac:dyDescent="0.2">
      <c r="A4" s="9" t="s">
        <v>19</v>
      </c>
      <c r="B4" s="9" t="s">
        <v>20</v>
      </c>
      <c r="C4" s="9" t="s">
        <v>21</v>
      </c>
      <c r="D4" s="9" t="s">
        <v>22</v>
      </c>
      <c r="E4" s="9" t="s">
        <v>23</v>
      </c>
      <c r="F4" s="9" t="s">
        <v>24</v>
      </c>
      <c r="G4" s="9" t="s">
        <v>25</v>
      </c>
      <c r="H4" s="9" t="s">
        <v>26</v>
      </c>
      <c r="I4" s="9" t="s">
        <v>27</v>
      </c>
      <c r="J4" s="9" t="s">
        <v>28</v>
      </c>
      <c r="K4" s="9" t="s">
        <v>29</v>
      </c>
      <c r="L4" s="9" t="s">
        <v>30</v>
      </c>
    </row>
    <row r="5" spans="1:12" ht="78" customHeight="1" x14ac:dyDescent="0.2">
      <c r="A5" s="10" t="s">
        <v>31</v>
      </c>
      <c r="B5" s="11" t="s">
        <v>32</v>
      </c>
      <c r="C5" s="12" t="s">
        <v>33</v>
      </c>
      <c r="D5" s="13" t="s">
        <v>34</v>
      </c>
      <c r="E5" s="14" t="s">
        <v>35</v>
      </c>
      <c r="F5" s="12" t="s">
        <v>36</v>
      </c>
      <c r="G5" s="15" t="s">
        <v>37</v>
      </c>
      <c r="H5" s="12" t="s">
        <v>38</v>
      </c>
      <c r="I5" s="12" t="s">
        <v>39</v>
      </c>
      <c r="J5" s="15" t="s">
        <v>40</v>
      </c>
      <c r="K5" s="15"/>
      <c r="L5" s="15"/>
    </row>
    <row r="6" spans="1:12" ht="78" customHeight="1" x14ac:dyDescent="0.2">
      <c r="A6" s="10" t="s">
        <v>41</v>
      </c>
      <c r="B6" s="11" t="s">
        <v>42</v>
      </c>
      <c r="C6" s="12" t="s">
        <v>43</v>
      </c>
      <c r="D6" s="13" t="s">
        <v>44</v>
      </c>
      <c r="E6" s="14" t="s">
        <v>35</v>
      </c>
      <c r="F6" s="12" t="s">
        <v>45</v>
      </c>
      <c r="G6" s="15" t="s">
        <v>46</v>
      </c>
      <c r="H6" s="12" t="s">
        <v>38</v>
      </c>
      <c r="I6" s="12" t="s">
        <v>47</v>
      </c>
      <c r="J6" s="15" t="s">
        <v>40</v>
      </c>
      <c r="K6" s="15"/>
      <c r="L6" s="15"/>
    </row>
    <row r="7" spans="1:12" ht="78" customHeight="1" x14ac:dyDescent="0.2">
      <c r="A7" s="10" t="s">
        <v>48</v>
      </c>
      <c r="B7" s="11" t="s">
        <v>49</v>
      </c>
      <c r="C7" s="12" t="s">
        <v>50</v>
      </c>
      <c r="D7" s="13" t="s">
        <v>51</v>
      </c>
      <c r="E7" s="14" t="s">
        <v>35</v>
      </c>
      <c r="F7" s="12" t="s">
        <v>52</v>
      </c>
      <c r="G7" s="15" t="s">
        <v>53</v>
      </c>
      <c r="H7" s="12" t="s">
        <v>38</v>
      </c>
      <c r="I7" s="12" t="s">
        <v>54</v>
      </c>
      <c r="J7" s="15" t="s">
        <v>40</v>
      </c>
      <c r="K7" s="15"/>
      <c r="L7" s="15"/>
    </row>
    <row r="8" spans="1:12" ht="78" customHeight="1" x14ac:dyDescent="0.2">
      <c r="A8" s="10" t="s">
        <v>55</v>
      </c>
      <c r="B8" s="11" t="s">
        <v>56</v>
      </c>
      <c r="C8" s="12" t="s">
        <v>57</v>
      </c>
      <c r="D8" s="13" t="s">
        <v>58</v>
      </c>
      <c r="E8" s="14" t="s">
        <v>35</v>
      </c>
      <c r="F8" s="12" t="s">
        <v>59</v>
      </c>
      <c r="G8" s="15" t="s">
        <v>53</v>
      </c>
      <c r="H8" s="12" t="s">
        <v>38</v>
      </c>
      <c r="I8" s="12" t="s">
        <v>60</v>
      </c>
      <c r="J8" s="15" t="s">
        <v>40</v>
      </c>
      <c r="K8" s="15"/>
      <c r="L8" s="15"/>
    </row>
    <row r="9" spans="1:12" ht="78" customHeight="1" x14ac:dyDescent="0.2">
      <c r="A9" s="10" t="s">
        <v>61</v>
      </c>
      <c r="B9" s="11" t="s">
        <v>62</v>
      </c>
      <c r="C9" s="12" t="s">
        <v>63</v>
      </c>
      <c r="D9" s="13" t="s">
        <v>64</v>
      </c>
      <c r="E9" s="16" t="s">
        <v>65</v>
      </c>
      <c r="F9" s="12" t="s">
        <v>36</v>
      </c>
      <c r="G9" s="15" t="s">
        <v>66</v>
      </c>
      <c r="H9" s="12" t="s">
        <v>67</v>
      </c>
      <c r="I9" s="12" t="s">
        <v>68</v>
      </c>
      <c r="J9" s="15" t="s">
        <v>40</v>
      </c>
      <c r="K9" s="15"/>
      <c r="L9" s="15"/>
    </row>
    <row r="10" spans="1:12" ht="78" customHeight="1" x14ac:dyDescent="0.2">
      <c r="A10" s="10" t="s">
        <v>69</v>
      </c>
      <c r="B10" s="11" t="s">
        <v>70</v>
      </c>
      <c r="C10" s="12" t="s">
        <v>71</v>
      </c>
      <c r="D10" s="13" t="s">
        <v>72</v>
      </c>
      <c r="E10" s="14" t="s">
        <v>35</v>
      </c>
      <c r="F10" s="12" t="s">
        <v>36</v>
      </c>
      <c r="G10" s="15" t="s">
        <v>73</v>
      </c>
      <c r="H10" s="12" t="s">
        <v>38</v>
      </c>
      <c r="I10" s="12" t="s">
        <v>74</v>
      </c>
      <c r="J10" s="15" t="s">
        <v>40</v>
      </c>
      <c r="K10" s="15"/>
      <c r="L10" s="15"/>
    </row>
    <row r="11" spans="1:12" ht="78" customHeight="1" x14ac:dyDescent="0.2">
      <c r="A11" s="10" t="s">
        <v>75</v>
      </c>
      <c r="B11" s="11" t="s">
        <v>76</v>
      </c>
      <c r="C11" s="12" t="s">
        <v>77</v>
      </c>
      <c r="D11" s="13" t="s">
        <v>78</v>
      </c>
      <c r="E11" s="16" t="s">
        <v>65</v>
      </c>
      <c r="F11" s="12" t="s">
        <v>79</v>
      </c>
      <c r="G11" s="15" t="s">
        <v>80</v>
      </c>
      <c r="H11" s="12" t="s">
        <v>67</v>
      </c>
      <c r="I11" s="12" t="s">
        <v>81</v>
      </c>
      <c r="J11" s="15" t="s">
        <v>40</v>
      </c>
      <c r="K11" s="15"/>
      <c r="L11" s="15"/>
    </row>
    <row r="12" spans="1:12" ht="78" customHeight="1" x14ac:dyDescent="0.2">
      <c r="A12" s="10" t="s">
        <v>82</v>
      </c>
      <c r="B12" s="11" t="s">
        <v>83</v>
      </c>
      <c r="C12" s="12" t="s">
        <v>84</v>
      </c>
      <c r="D12" s="13" t="s">
        <v>85</v>
      </c>
      <c r="E12" s="16" t="s">
        <v>65</v>
      </c>
      <c r="F12" s="12" t="s">
        <v>36</v>
      </c>
      <c r="G12" s="15" t="s">
        <v>86</v>
      </c>
      <c r="H12" s="12" t="s">
        <v>67</v>
      </c>
      <c r="I12" s="12" t="s">
        <v>87</v>
      </c>
      <c r="J12" s="15" t="s">
        <v>40</v>
      </c>
      <c r="K12" s="15"/>
      <c r="L12" s="15"/>
    </row>
    <row r="13" spans="1:12" ht="78" customHeight="1" x14ac:dyDescent="0.2">
      <c r="A13" s="10" t="s">
        <v>88</v>
      </c>
      <c r="B13" s="11" t="s">
        <v>89</v>
      </c>
      <c r="C13" s="12" t="s">
        <v>90</v>
      </c>
      <c r="D13" s="13" t="s">
        <v>91</v>
      </c>
      <c r="E13" s="14" t="s">
        <v>35</v>
      </c>
      <c r="F13" s="12" t="s">
        <v>36</v>
      </c>
      <c r="G13" s="15" t="s">
        <v>92</v>
      </c>
      <c r="H13" s="12" t="s">
        <v>38</v>
      </c>
      <c r="I13" s="12" t="s">
        <v>93</v>
      </c>
      <c r="J13" s="15" t="s">
        <v>40</v>
      </c>
      <c r="K13" s="15"/>
      <c r="L13" s="15"/>
    </row>
    <row r="14" spans="1:12" ht="78" customHeight="1" x14ac:dyDescent="0.2">
      <c r="A14" s="10" t="s">
        <v>94</v>
      </c>
      <c r="B14" s="11" t="s">
        <v>95</v>
      </c>
      <c r="C14" s="12" t="s">
        <v>96</v>
      </c>
      <c r="D14" s="13" t="s">
        <v>64</v>
      </c>
      <c r="E14" s="16" t="s">
        <v>65</v>
      </c>
      <c r="F14" s="12" t="s">
        <v>36</v>
      </c>
      <c r="G14" s="15" t="s">
        <v>53</v>
      </c>
      <c r="H14" s="12" t="s">
        <v>67</v>
      </c>
      <c r="I14" s="12" t="s">
        <v>97</v>
      </c>
      <c r="J14" s="15" t="s">
        <v>40</v>
      </c>
      <c r="K14" s="15"/>
      <c r="L14" s="15"/>
    </row>
    <row r="15" spans="1:12" ht="78" customHeight="1" x14ac:dyDescent="0.2">
      <c r="A15" s="10" t="s">
        <v>98</v>
      </c>
      <c r="B15" s="11" t="s">
        <v>99</v>
      </c>
      <c r="C15" s="12" t="s">
        <v>100</v>
      </c>
      <c r="D15" s="13" t="s">
        <v>101</v>
      </c>
      <c r="E15" s="16" t="s">
        <v>65</v>
      </c>
      <c r="F15" s="12" t="s">
        <v>36</v>
      </c>
      <c r="G15" s="15" t="s">
        <v>73</v>
      </c>
      <c r="H15" s="12" t="s">
        <v>67</v>
      </c>
      <c r="I15" s="12" t="s">
        <v>102</v>
      </c>
      <c r="J15" s="15" t="s">
        <v>40</v>
      </c>
      <c r="K15" s="15"/>
      <c r="L15" s="15"/>
    </row>
    <row r="16" spans="1:12" ht="78" customHeight="1" x14ac:dyDescent="0.2">
      <c r="A16" s="10" t="s">
        <v>103</v>
      </c>
      <c r="B16" s="11" t="s">
        <v>104</v>
      </c>
      <c r="C16" s="12" t="s">
        <v>105</v>
      </c>
      <c r="D16" s="13" t="s">
        <v>106</v>
      </c>
      <c r="E16" s="17" t="s">
        <v>107</v>
      </c>
      <c r="F16" s="12" t="s">
        <v>36</v>
      </c>
      <c r="G16" s="15" t="s">
        <v>108</v>
      </c>
      <c r="H16" s="12" t="s">
        <v>109</v>
      </c>
      <c r="I16" s="12" t="s">
        <v>110</v>
      </c>
      <c r="J16" s="15" t="s">
        <v>40</v>
      </c>
      <c r="K16" s="15"/>
      <c r="L16" s="15"/>
    </row>
    <row r="17" spans="1:12" ht="78" customHeight="1" x14ac:dyDescent="0.2">
      <c r="A17" s="10" t="s">
        <v>111</v>
      </c>
      <c r="B17" s="11" t="s">
        <v>112</v>
      </c>
      <c r="C17" s="12" t="s">
        <v>113</v>
      </c>
      <c r="D17" s="13" t="s">
        <v>114</v>
      </c>
      <c r="E17" s="16" t="s">
        <v>65</v>
      </c>
      <c r="F17" s="12" t="s">
        <v>36</v>
      </c>
      <c r="G17" s="15" t="s">
        <v>115</v>
      </c>
      <c r="H17" s="12" t="s">
        <v>67</v>
      </c>
      <c r="I17" s="12" t="s">
        <v>116</v>
      </c>
      <c r="J17" s="15" t="s">
        <v>40</v>
      </c>
      <c r="K17" s="15"/>
      <c r="L17" s="15"/>
    </row>
    <row r="18" spans="1:12" ht="78" customHeight="1" x14ac:dyDescent="0.2">
      <c r="A18" s="10" t="s">
        <v>117</v>
      </c>
      <c r="B18" s="11" t="s">
        <v>118</v>
      </c>
      <c r="C18" s="12" t="s">
        <v>119</v>
      </c>
      <c r="D18" s="13" t="s">
        <v>91</v>
      </c>
      <c r="E18" s="16" t="s">
        <v>65</v>
      </c>
      <c r="F18" s="12" t="s">
        <v>36</v>
      </c>
      <c r="G18" s="15" t="s">
        <v>37</v>
      </c>
      <c r="H18" s="12" t="s">
        <v>67</v>
      </c>
      <c r="I18" s="12" t="s">
        <v>120</v>
      </c>
      <c r="J18" s="15" t="s">
        <v>40</v>
      </c>
      <c r="K18" s="15"/>
      <c r="L18" s="15"/>
    </row>
    <row r="19" spans="1:12" ht="78" customHeight="1" x14ac:dyDescent="0.2">
      <c r="A19" s="10" t="s">
        <v>121</v>
      </c>
      <c r="B19" s="11" t="s">
        <v>122</v>
      </c>
      <c r="C19" s="12" t="s">
        <v>123</v>
      </c>
      <c r="D19" s="13" t="s">
        <v>124</v>
      </c>
      <c r="E19" s="17" t="s">
        <v>107</v>
      </c>
      <c r="F19" s="12" t="s">
        <v>36</v>
      </c>
      <c r="G19" s="15" t="s">
        <v>53</v>
      </c>
      <c r="H19" s="12" t="s">
        <v>109</v>
      </c>
      <c r="I19" s="12" t="s">
        <v>125</v>
      </c>
      <c r="J19" s="15" t="s">
        <v>40</v>
      </c>
      <c r="K19" s="15"/>
      <c r="L19" s="15"/>
    </row>
    <row r="20" spans="1:12" ht="78" customHeight="1" x14ac:dyDescent="0.2">
      <c r="A20" s="10" t="s">
        <v>126</v>
      </c>
      <c r="B20" s="11" t="s">
        <v>127</v>
      </c>
      <c r="C20" s="12" t="s">
        <v>128</v>
      </c>
      <c r="D20" s="13" t="s">
        <v>129</v>
      </c>
      <c r="E20" s="16" t="s">
        <v>65</v>
      </c>
      <c r="F20" s="12" t="s">
        <v>36</v>
      </c>
      <c r="G20" s="15" t="s">
        <v>37</v>
      </c>
      <c r="H20" s="12" t="s">
        <v>130</v>
      </c>
      <c r="I20" s="12" t="s">
        <v>131</v>
      </c>
      <c r="J20" s="15" t="s">
        <v>40</v>
      </c>
      <c r="K20" s="15"/>
      <c r="L20" s="15"/>
    </row>
    <row r="21" spans="1:12" ht="78" customHeight="1" x14ac:dyDescent="0.2">
      <c r="A21" s="10" t="s">
        <v>132</v>
      </c>
      <c r="B21" s="11" t="s">
        <v>133</v>
      </c>
      <c r="C21" s="12" t="s">
        <v>134</v>
      </c>
      <c r="D21" s="13" t="s">
        <v>135</v>
      </c>
      <c r="E21" s="17" t="s">
        <v>107</v>
      </c>
      <c r="F21" s="12" t="s">
        <v>36</v>
      </c>
      <c r="G21" s="15" t="s">
        <v>136</v>
      </c>
      <c r="H21" s="12" t="s">
        <v>109</v>
      </c>
      <c r="I21" s="12" t="s">
        <v>137</v>
      </c>
      <c r="J21" s="15" t="s">
        <v>40</v>
      </c>
      <c r="K21" s="15"/>
      <c r="L21" s="15"/>
    </row>
    <row r="22" spans="1:12" ht="78" customHeight="1" x14ac:dyDescent="0.2">
      <c r="A22" s="10" t="s">
        <v>138</v>
      </c>
      <c r="B22" s="11" t="s">
        <v>139</v>
      </c>
      <c r="C22" s="12" t="s">
        <v>140</v>
      </c>
      <c r="D22" s="13" t="s">
        <v>101</v>
      </c>
      <c r="E22" s="17" t="s">
        <v>107</v>
      </c>
      <c r="F22" s="12" t="s">
        <v>36</v>
      </c>
      <c r="G22" s="15" t="s">
        <v>66</v>
      </c>
      <c r="H22" s="12" t="s">
        <v>109</v>
      </c>
      <c r="I22" s="12" t="s">
        <v>141</v>
      </c>
      <c r="J22" s="15" t="s">
        <v>40</v>
      </c>
      <c r="K22" s="15"/>
      <c r="L22" s="15"/>
    </row>
    <row r="23" spans="1:12" ht="78" customHeight="1" x14ac:dyDescent="0.2">
      <c r="A23" s="10" t="s">
        <v>142</v>
      </c>
      <c r="B23" s="11" t="s">
        <v>143</v>
      </c>
      <c r="C23" s="12" t="s">
        <v>144</v>
      </c>
      <c r="D23" s="13" t="s">
        <v>114</v>
      </c>
      <c r="E23" s="17" t="s">
        <v>107</v>
      </c>
      <c r="F23" s="12" t="s">
        <v>36</v>
      </c>
      <c r="G23" s="15" t="s">
        <v>145</v>
      </c>
      <c r="H23" s="12" t="s">
        <v>109</v>
      </c>
      <c r="I23" s="12" t="s">
        <v>146</v>
      </c>
      <c r="J23" s="15" t="s">
        <v>40</v>
      </c>
      <c r="K23" s="15"/>
      <c r="L23" s="15"/>
    </row>
    <row r="24" spans="1:12" ht="78" customHeight="1" x14ac:dyDescent="0.2">
      <c r="A24" s="10" t="s">
        <v>147</v>
      </c>
      <c r="B24" s="11" t="s">
        <v>148</v>
      </c>
      <c r="C24" s="12" t="s">
        <v>149</v>
      </c>
      <c r="D24" s="13" t="s">
        <v>64</v>
      </c>
      <c r="E24" s="16" t="s">
        <v>65</v>
      </c>
      <c r="F24" s="12" t="s">
        <v>36</v>
      </c>
      <c r="G24" s="15" t="s">
        <v>150</v>
      </c>
      <c r="H24" s="12" t="s">
        <v>67</v>
      </c>
      <c r="I24" s="12" t="s">
        <v>151</v>
      </c>
      <c r="J24" s="15" t="s">
        <v>40</v>
      </c>
      <c r="K24" s="15"/>
      <c r="L24" s="15"/>
    </row>
    <row r="26" spans="1:12" ht="15" customHeight="1" x14ac:dyDescent="0.2">
      <c r="B26" s="18" t="s">
        <v>152</v>
      </c>
    </row>
    <row r="27" spans="1:12" ht="43.5" customHeight="1" x14ac:dyDescent="0.2">
      <c r="A27" s="19" t="s">
        <v>153</v>
      </c>
      <c r="B27" s="19" t="s">
        <v>154</v>
      </c>
      <c r="C27" s="19" t="s">
        <v>155</v>
      </c>
      <c r="D27" s="19" t="s">
        <v>34</v>
      </c>
      <c r="E27" s="19" t="s">
        <v>35</v>
      </c>
      <c r="F27" s="19" t="s">
        <v>52</v>
      </c>
      <c r="G27" s="19" t="s">
        <v>156</v>
      </c>
      <c r="H27" s="19" t="s">
        <v>38</v>
      </c>
      <c r="I27" s="19" t="s">
        <v>54</v>
      </c>
      <c r="J27" s="19" t="s">
        <v>157</v>
      </c>
      <c r="K27" s="19" t="s">
        <v>158</v>
      </c>
      <c r="L27" s="19" t="s">
        <v>159</v>
      </c>
    </row>
    <row r="29" spans="1:12" ht="15" customHeight="1" x14ac:dyDescent="0.2">
      <c r="B29" s="20" t="s">
        <v>160</v>
      </c>
    </row>
  </sheetData>
  <autoFilter ref="A4:L24" xr:uid="{00000000-0009-0000-0000-000001000000}"/>
  <mergeCells count="2">
    <mergeCell ref="A1:L1"/>
    <mergeCell ref="A2:L2"/>
  </mergeCells>
  <dataValidations count="1">
    <dataValidation type="list" allowBlank="1" sqref="J5:J24" xr:uid="{00000000-0002-0000-0100-000000000000}">
      <formula1>"Not started,Requested,Chased,Received,Partial,Waived — assumption stated"</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6"/>
  <sheetViews>
    <sheetView showGridLines="0" zoomScaleNormal="100" workbookViewId="0">
      <pane xSplit="2" ySplit="4" topLeftCell="C10" activePane="bottomRight" state="frozen"/>
      <selection pane="topRight" activeCell="C1" sqref="C1"/>
      <selection pane="bottomLeft" activeCell="A5" sqref="A5"/>
      <selection pane="bottomRight" sqref="A1:I1"/>
    </sheetView>
  </sheetViews>
  <sheetFormatPr baseColWidth="10" defaultColWidth="8.6640625" defaultRowHeight="15" x14ac:dyDescent="0.2"/>
  <cols>
    <col min="1" max="1" width="8" customWidth="1"/>
    <col min="2" max="2" width="30" customWidth="1"/>
    <col min="3" max="3" width="64" customWidth="1"/>
    <col min="4" max="5" width="14" customWidth="1"/>
    <col min="6" max="7" width="9" customWidth="1"/>
    <col min="8" max="8" width="24" customWidth="1"/>
    <col min="9" max="9" width="15" customWidth="1"/>
  </cols>
  <sheetData>
    <row r="1" spans="1:9" ht="25.5" customHeight="1" x14ac:dyDescent="0.2">
      <c r="A1" s="2" t="s">
        <v>161</v>
      </c>
      <c r="B1" s="2"/>
      <c r="C1" s="2"/>
      <c r="D1" s="2"/>
      <c r="E1" s="2"/>
      <c r="F1" s="2"/>
      <c r="G1" s="2"/>
      <c r="H1" s="2"/>
      <c r="I1" s="2"/>
    </row>
    <row r="2" spans="1:9" ht="27.75" customHeight="1" x14ac:dyDescent="0.2">
      <c r="A2" s="1" t="s">
        <v>162</v>
      </c>
      <c r="B2" s="1"/>
      <c r="C2" s="1"/>
      <c r="D2" s="1"/>
      <c r="E2" s="1"/>
      <c r="F2" s="1"/>
      <c r="G2" s="1"/>
      <c r="H2" s="1"/>
      <c r="I2" s="1"/>
    </row>
    <row r="4" spans="1:9" ht="30" customHeight="1" x14ac:dyDescent="0.2">
      <c r="A4" s="9" t="s">
        <v>19</v>
      </c>
      <c r="B4" s="9" t="s">
        <v>163</v>
      </c>
      <c r="C4" s="9" t="s">
        <v>164</v>
      </c>
      <c r="D4" s="9" t="s">
        <v>165</v>
      </c>
      <c r="E4" s="9" t="s">
        <v>22</v>
      </c>
      <c r="F4" s="9" t="s">
        <v>166</v>
      </c>
      <c r="G4" s="9" t="s">
        <v>167</v>
      </c>
      <c r="H4" s="9" t="s">
        <v>168</v>
      </c>
      <c r="I4" s="9" t="s">
        <v>28</v>
      </c>
    </row>
    <row r="5" spans="1:9" ht="60" customHeight="1" x14ac:dyDescent="0.2">
      <c r="A5" s="10" t="s">
        <v>169</v>
      </c>
      <c r="B5" s="11" t="s">
        <v>170</v>
      </c>
      <c r="C5" s="12" t="s">
        <v>171</v>
      </c>
      <c r="D5" s="13" t="s">
        <v>172</v>
      </c>
      <c r="E5" s="13" t="s">
        <v>173</v>
      </c>
      <c r="F5" s="14" t="s">
        <v>174</v>
      </c>
      <c r="G5" s="13" t="s">
        <v>175</v>
      </c>
      <c r="H5" s="12" t="s">
        <v>176</v>
      </c>
      <c r="I5" s="15" t="s">
        <v>177</v>
      </c>
    </row>
    <row r="6" spans="1:9" ht="60" customHeight="1" x14ac:dyDescent="0.2">
      <c r="A6" s="10" t="s">
        <v>178</v>
      </c>
      <c r="B6" s="11" t="s">
        <v>179</v>
      </c>
      <c r="C6" s="12" t="s">
        <v>180</v>
      </c>
      <c r="D6" s="13" t="s">
        <v>172</v>
      </c>
      <c r="E6" s="13" t="s">
        <v>34</v>
      </c>
      <c r="F6" s="14" t="s">
        <v>174</v>
      </c>
      <c r="G6" s="13" t="s">
        <v>181</v>
      </c>
      <c r="H6" s="12" t="s">
        <v>176</v>
      </c>
      <c r="I6" s="15" t="s">
        <v>177</v>
      </c>
    </row>
    <row r="7" spans="1:9" ht="60" customHeight="1" x14ac:dyDescent="0.2">
      <c r="A7" s="10" t="s">
        <v>182</v>
      </c>
      <c r="B7" s="11" t="s">
        <v>183</v>
      </c>
      <c r="C7" s="12" t="s">
        <v>184</v>
      </c>
      <c r="D7" s="13" t="s">
        <v>172</v>
      </c>
      <c r="E7" s="13" t="s">
        <v>185</v>
      </c>
      <c r="F7" s="14" t="s">
        <v>174</v>
      </c>
      <c r="G7" s="13" t="s">
        <v>175</v>
      </c>
      <c r="H7" s="12" t="s">
        <v>176</v>
      </c>
      <c r="I7" s="15" t="s">
        <v>177</v>
      </c>
    </row>
    <row r="8" spans="1:9" ht="60" customHeight="1" x14ac:dyDescent="0.2">
      <c r="A8" s="10" t="s">
        <v>186</v>
      </c>
      <c r="B8" s="11" t="s">
        <v>187</v>
      </c>
      <c r="C8" s="12" t="s">
        <v>188</v>
      </c>
      <c r="D8" s="13" t="s">
        <v>172</v>
      </c>
      <c r="E8" s="13" t="s">
        <v>189</v>
      </c>
      <c r="F8" s="14" t="s">
        <v>174</v>
      </c>
      <c r="G8" s="13" t="s">
        <v>175</v>
      </c>
      <c r="H8" s="12" t="s">
        <v>176</v>
      </c>
      <c r="I8" s="15" t="s">
        <v>177</v>
      </c>
    </row>
    <row r="9" spans="1:9" ht="60" customHeight="1" x14ac:dyDescent="0.2">
      <c r="A9" s="10" t="s">
        <v>190</v>
      </c>
      <c r="B9" s="11" t="s">
        <v>191</v>
      </c>
      <c r="C9" s="12" t="s">
        <v>192</v>
      </c>
      <c r="D9" s="13" t="s">
        <v>172</v>
      </c>
      <c r="E9" s="13" t="s">
        <v>78</v>
      </c>
      <c r="F9" s="14" t="s">
        <v>174</v>
      </c>
      <c r="G9" s="13" t="s">
        <v>175</v>
      </c>
      <c r="H9" s="12" t="s">
        <v>193</v>
      </c>
      <c r="I9" s="15" t="s">
        <v>177</v>
      </c>
    </row>
    <row r="10" spans="1:9" ht="60" customHeight="1" x14ac:dyDescent="0.2">
      <c r="A10" s="10" t="s">
        <v>194</v>
      </c>
      <c r="B10" s="11" t="s">
        <v>195</v>
      </c>
      <c r="C10" s="12" t="s">
        <v>196</v>
      </c>
      <c r="D10" s="13" t="s">
        <v>172</v>
      </c>
      <c r="E10" s="13" t="s">
        <v>101</v>
      </c>
      <c r="F10" s="14" t="s">
        <v>174</v>
      </c>
      <c r="G10" s="13" t="s">
        <v>175</v>
      </c>
      <c r="H10" s="12" t="s">
        <v>193</v>
      </c>
      <c r="I10" s="15" t="s">
        <v>177</v>
      </c>
    </row>
    <row r="11" spans="1:9" ht="60" customHeight="1" x14ac:dyDescent="0.2">
      <c r="A11" s="10" t="s">
        <v>197</v>
      </c>
      <c r="B11" s="11" t="s">
        <v>198</v>
      </c>
      <c r="C11" s="12" t="s">
        <v>199</v>
      </c>
      <c r="D11" s="13" t="s">
        <v>172</v>
      </c>
      <c r="E11" s="13" t="s">
        <v>114</v>
      </c>
      <c r="F11" s="16" t="s">
        <v>200</v>
      </c>
      <c r="G11" s="13" t="s">
        <v>181</v>
      </c>
      <c r="H11" s="12" t="s">
        <v>193</v>
      </c>
      <c r="I11" s="15" t="s">
        <v>177</v>
      </c>
    </row>
    <row r="12" spans="1:9" ht="60" customHeight="1" x14ac:dyDescent="0.2">
      <c r="A12" s="10" t="s">
        <v>201</v>
      </c>
      <c r="B12" s="11" t="s">
        <v>202</v>
      </c>
      <c r="C12" s="12" t="s">
        <v>203</v>
      </c>
      <c r="D12" s="13" t="s">
        <v>172</v>
      </c>
      <c r="E12" s="13" t="s">
        <v>106</v>
      </c>
      <c r="F12" s="16" t="s">
        <v>200</v>
      </c>
      <c r="G12" s="13" t="s">
        <v>181</v>
      </c>
      <c r="H12" s="12" t="s">
        <v>204</v>
      </c>
      <c r="I12" s="15" t="s">
        <v>177</v>
      </c>
    </row>
    <row r="13" spans="1:9" ht="60" customHeight="1" x14ac:dyDescent="0.2">
      <c r="A13" s="10" t="s">
        <v>205</v>
      </c>
      <c r="B13" s="11" t="s">
        <v>206</v>
      </c>
      <c r="C13" s="12" t="s">
        <v>207</v>
      </c>
      <c r="D13" s="13" t="s">
        <v>172</v>
      </c>
      <c r="E13" s="13" t="s">
        <v>106</v>
      </c>
      <c r="F13" s="16" t="s">
        <v>200</v>
      </c>
      <c r="G13" s="13" t="s">
        <v>181</v>
      </c>
      <c r="H13" s="12" t="s">
        <v>204</v>
      </c>
      <c r="I13" s="15" t="s">
        <v>177</v>
      </c>
    </row>
    <row r="14" spans="1:9" ht="60" customHeight="1" x14ac:dyDescent="0.2">
      <c r="A14" s="10" t="s">
        <v>208</v>
      </c>
      <c r="B14" s="11" t="s">
        <v>209</v>
      </c>
      <c r="C14" s="12" t="s">
        <v>210</v>
      </c>
      <c r="D14" s="13" t="s">
        <v>172</v>
      </c>
      <c r="E14" s="13" t="s">
        <v>101</v>
      </c>
      <c r="F14" s="16" t="s">
        <v>200</v>
      </c>
      <c r="G14" s="13" t="s">
        <v>181</v>
      </c>
      <c r="H14" s="12" t="s">
        <v>204</v>
      </c>
      <c r="I14" s="15" t="s">
        <v>177</v>
      </c>
    </row>
    <row r="15" spans="1:9" ht="60" customHeight="1" x14ac:dyDescent="0.2">
      <c r="A15" s="10" t="s">
        <v>211</v>
      </c>
      <c r="B15" s="11" t="s">
        <v>212</v>
      </c>
      <c r="C15" s="12" t="s">
        <v>213</v>
      </c>
      <c r="D15" s="13" t="s">
        <v>172</v>
      </c>
      <c r="E15" s="13" t="s">
        <v>114</v>
      </c>
      <c r="F15" s="17" t="s">
        <v>214</v>
      </c>
      <c r="G15" s="13" t="s">
        <v>215</v>
      </c>
      <c r="H15" s="12" t="s">
        <v>204</v>
      </c>
      <c r="I15" s="15" t="s">
        <v>177</v>
      </c>
    </row>
    <row r="16" spans="1:9" ht="60" customHeight="1" x14ac:dyDescent="0.2">
      <c r="A16" s="10" t="s">
        <v>216</v>
      </c>
      <c r="B16" s="11" t="s">
        <v>217</v>
      </c>
      <c r="C16" s="12" t="s">
        <v>218</v>
      </c>
      <c r="D16" s="13" t="s">
        <v>172</v>
      </c>
      <c r="E16" s="13" t="s">
        <v>101</v>
      </c>
      <c r="F16" s="16" t="s">
        <v>200</v>
      </c>
      <c r="G16" s="13" t="s">
        <v>181</v>
      </c>
      <c r="H16" s="12" t="s">
        <v>193</v>
      </c>
      <c r="I16" s="15" t="s">
        <v>177</v>
      </c>
    </row>
    <row r="17" spans="1:9" ht="60" customHeight="1" x14ac:dyDescent="0.2">
      <c r="A17" s="10" t="s">
        <v>219</v>
      </c>
      <c r="B17" s="11" t="s">
        <v>220</v>
      </c>
      <c r="C17" s="12" t="s">
        <v>221</v>
      </c>
      <c r="D17" s="13" t="s">
        <v>222</v>
      </c>
      <c r="E17" s="13" t="s">
        <v>223</v>
      </c>
      <c r="F17" s="14" t="s">
        <v>174</v>
      </c>
      <c r="G17" s="13" t="s">
        <v>175</v>
      </c>
      <c r="H17" s="12" t="s">
        <v>224</v>
      </c>
      <c r="I17" s="15" t="s">
        <v>177</v>
      </c>
    </row>
    <row r="18" spans="1:9" ht="60" customHeight="1" x14ac:dyDescent="0.2">
      <c r="A18" s="10" t="s">
        <v>225</v>
      </c>
      <c r="B18" s="11" t="s">
        <v>226</v>
      </c>
      <c r="C18" s="12" t="s">
        <v>227</v>
      </c>
      <c r="D18" s="13" t="s">
        <v>222</v>
      </c>
      <c r="E18" s="13" t="s">
        <v>223</v>
      </c>
      <c r="F18" s="14" t="s">
        <v>174</v>
      </c>
      <c r="G18" s="13" t="s">
        <v>175</v>
      </c>
      <c r="H18" s="12" t="s">
        <v>224</v>
      </c>
      <c r="I18" s="15" t="s">
        <v>177</v>
      </c>
    </row>
    <row r="19" spans="1:9" ht="60" customHeight="1" x14ac:dyDescent="0.2">
      <c r="A19" s="10" t="s">
        <v>228</v>
      </c>
      <c r="B19" s="11" t="s">
        <v>229</v>
      </c>
      <c r="C19" s="12" t="s">
        <v>230</v>
      </c>
      <c r="D19" s="13" t="s">
        <v>222</v>
      </c>
      <c r="E19" s="13" t="s">
        <v>135</v>
      </c>
      <c r="F19" s="16" t="s">
        <v>200</v>
      </c>
      <c r="G19" s="13" t="s">
        <v>181</v>
      </c>
      <c r="H19" s="12" t="s">
        <v>231</v>
      </c>
      <c r="I19" s="15" t="s">
        <v>177</v>
      </c>
    </row>
    <row r="20" spans="1:9" ht="60" customHeight="1" x14ac:dyDescent="0.2">
      <c r="A20" s="10" t="s">
        <v>232</v>
      </c>
      <c r="B20" s="11" t="s">
        <v>233</v>
      </c>
      <c r="C20" s="12" t="s">
        <v>234</v>
      </c>
      <c r="D20" s="13" t="s">
        <v>222</v>
      </c>
      <c r="E20" s="13" t="s">
        <v>64</v>
      </c>
      <c r="F20" s="16" t="s">
        <v>200</v>
      </c>
      <c r="G20" s="13" t="s">
        <v>181</v>
      </c>
      <c r="H20" s="12" t="s">
        <v>231</v>
      </c>
      <c r="I20" s="15" t="s">
        <v>177</v>
      </c>
    </row>
    <row r="21" spans="1:9" ht="60" customHeight="1" x14ac:dyDescent="0.2">
      <c r="A21" s="10" t="s">
        <v>235</v>
      </c>
      <c r="B21" s="11" t="s">
        <v>236</v>
      </c>
      <c r="C21" s="12" t="s">
        <v>237</v>
      </c>
      <c r="D21" s="13" t="s">
        <v>222</v>
      </c>
      <c r="E21" s="13" t="s">
        <v>91</v>
      </c>
      <c r="F21" s="14" t="s">
        <v>174</v>
      </c>
      <c r="G21" s="13" t="s">
        <v>181</v>
      </c>
      <c r="H21" s="12" t="s">
        <v>204</v>
      </c>
      <c r="I21" s="15" t="s">
        <v>177</v>
      </c>
    </row>
    <row r="22" spans="1:9" ht="60" customHeight="1" x14ac:dyDescent="0.2">
      <c r="A22" s="10" t="s">
        <v>238</v>
      </c>
      <c r="B22" s="11" t="s">
        <v>239</v>
      </c>
      <c r="C22" s="12" t="s">
        <v>240</v>
      </c>
      <c r="D22" s="13" t="s">
        <v>222</v>
      </c>
      <c r="E22" s="13" t="s">
        <v>135</v>
      </c>
      <c r="F22" s="16" t="s">
        <v>200</v>
      </c>
      <c r="G22" s="13" t="s">
        <v>181</v>
      </c>
      <c r="H22" s="12" t="s">
        <v>231</v>
      </c>
      <c r="I22" s="15" t="s">
        <v>177</v>
      </c>
    </row>
    <row r="23" spans="1:9" ht="60" customHeight="1" x14ac:dyDescent="0.2">
      <c r="A23" s="10" t="s">
        <v>241</v>
      </c>
      <c r="B23" s="11" t="s">
        <v>242</v>
      </c>
      <c r="C23" s="12" t="s">
        <v>243</v>
      </c>
      <c r="D23" s="13" t="s">
        <v>222</v>
      </c>
      <c r="E23" s="13" t="s">
        <v>135</v>
      </c>
      <c r="F23" s="16" t="s">
        <v>200</v>
      </c>
      <c r="G23" s="13" t="s">
        <v>181</v>
      </c>
      <c r="H23" s="12" t="s">
        <v>231</v>
      </c>
      <c r="I23" s="15" t="s">
        <v>177</v>
      </c>
    </row>
    <row r="25" spans="1:9" ht="15" customHeight="1" x14ac:dyDescent="0.2">
      <c r="B25" s="20" t="s">
        <v>244</v>
      </c>
    </row>
    <row r="26" spans="1:9" ht="15" customHeight="1" x14ac:dyDescent="0.2">
      <c r="B26" s="21" t="s">
        <v>245</v>
      </c>
    </row>
  </sheetData>
  <autoFilter ref="A4:I23" xr:uid="{00000000-0009-0000-0000-000002000000}"/>
  <mergeCells count="2">
    <mergeCell ref="A1:I1"/>
    <mergeCell ref="A2:I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38"/>
  <sheetViews>
    <sheetView showGridLines="0" zoomScaleNormal="100" workbookViewId="0"/>
  </sheetViews>
  <sheetFormatPr baseColWidth="10" defaultColWidth="8.6640625" defaultRowHeight="15" x14ac:dyDescent="0.2"/>
  <cols>
    <col min="1" max="1" width="3" customWidth="1"/>
    <col min="2" max="2" width="46" customWidth="1"/>
    <col min="3" max="3" width="14" customWidth="1"/>
  </cols>
  <sheetData>
    <row r="1" spans="2:6" ht="25.5" customHeight="1" x14ac:dyDescent="0.2">
      <c r="B1" s="2" t="s">
        <v>246</v>
      </c>
      <c r="C1" s="2"/>
      <c r="D1" s="2"/>
      <c r="E1" s="2"/>
      <c r="F1" s="2"/>
    </row>
    <row r="2" spans="2:6" ht="15" customHeight="1" x14ac:dyDescent="0.2"/>
    <row r="3" spans="2:6" ht="15" customHeight="1" x14ac:dyDescent="0.2">
      <c r="B3" s="22" t="s">
        <v>247</v>
      </c>
    </row>
    <row r="4" spans="2:6" ht="15" customHeight="1" x14ac:dyDescent="0.2">
      <c r="B4" s="9" t="s">
        <v>23</v>
      </c>
      <c r="C4" s="9" t="s">
        <v>248</v>
      </c>
    </row>
    <row r="5" spans="2:6" ht="15" customHeight="1" x14ac:dyDescent="0.2">
      <c r="B5" s="23" t="s">
        <v>35</v>
      </c>
      <c r="C5" s="24">
        <f>COUNTIF('Data-room requests'!$E$5:$E$24,"BLOCKING")</f>
        <v>6</v>
      </c>
    </row>
    <row r="6" spans="2:6" ht="15" customHeight="1" x14ac:dyDescent="0.2">
      <c r="B6" s="23" t="s">
        <v>65</v>
      </c>
      <c r="C6" s="24">
        <f>COUNTIF('Data-room requests'!$E$5:$E$24,"HIGH")</f>
        <v>9</v>
      </c>
    </row>
    <row r="7" spans="2:6" ht="15" customHeight="1" x14ac:dyDescent="0.2">
      <c r="B7" s="23" t="s">
        <v>107</v>
      </c>
      <c r="C7" s="24">
        <f>COUNTIF('Data-room requests'!$E$5:$E$24,"ENABLING")</f>
        <v>5</v>
      </c>
    </row>
    <row r="8" spans="2:6" ht="15" customHeight="1" x14ac:dyDescent="0.2">
      <c r="B8" s="25" t="s">
        <v>249</v>
      </c>
      <c r="C8" s="26">
        <f>SUM(C5:C7)</f>
        <v>20</v>
      </c>
    </row>
    <row r="9" spans="2:6" ht="15" customHeight="1" x14ac:dyDescent="0.2"/>
    <row r="10" spans="2:6" ht="15" customHeight="1" x14ac:dyDescent="0.2">
      <c r="B10" s="22" t="s">
        <v>250</v>
      </c>
    </row>
    <row r="11" spans="2:6" ht="15" customHeight="1" x14ac:dyDescent="0.2">
      <c r="B11" s="9" t="s">
        <v>28</v>
      </c>
      <c r="C11" s="9" t="s">
        <v>248</v>
      </c>
    </row>
    <row r="12" spans="2:6" ht="15" customHeight="1" x14ac:dyDescent="0.2">
      <c r="B12" s="23" t="s">
        <v>40</v>
      </c>
      <c r="C12" s="24">
        <f>COUNTIF('Data-room requests'!$J$5:$J$24,"Not started")</f>
        <v>20</v>
      </c>
    </row>
    <row r="13" spans="2:6" ht="15" customHeight="1" x14ac:dyDescent="0.2">
      <c r="B13" s="23" t="s">
        <v>251</v>
      </c>
      <c r="C13" s="24">
        <f>COUNTIF('Data-room requests'!$J$5:$J$24,"Requested")</f>
        <v>0</v>
      </c>
    </row>
    <row r="14" spans="2:6" ht="15" customHeight="1" x14ac:dyDescent="0.2">
      <c r="B14" s="23" t="s">
        <v>252</v>
      </c>
      <c r="C14" s="24">
        <f>COUNTIF('Data-room requests'!$J$5:$J$24,"Chased")</f>
        <v>0</v>
      </c>
    </row>
    <row r="15" spans="2:6" ht="15" customHeight="1" x14ac:dyDescent="0.2">
      <c r="B15" s="23" t="s">
        <v>157</v>
      </c>
      <c r="C15" s="24">
        <f>COUNTIF('Data-room requests'!$J$5:$J$24,"Received")</f>
        <v>0</v>
      </c>
    </row>
    <row r="16" spans="2:6" ht="15" customHeight="1" x14ac:dyDescent="0.2">
      <c r="B16" s="23" t="s">
        <v>253</v>
      </c>
      <c r="C16" s="24">
        <f>COUNTIF('Data-room requests'!$J$5:$J$24,"Partial")</f>
        <v>0</v>
      </c>
    </row>
    <row r="17" spans="2:3" ht="15" customHeight="1" x14ac:dyDescent="0.2">
      <c r="B17" s="23" t="s">
        <v>254</v>
      </c>
      <c r="C17" s="24">
        <f>COUNTIF('Data-room requests'!$J$5:$J$24,"Waived — assumption stated")</f>
        <v>0</v>
      </c>
    </row>
    <row r="18" spans="2:3" ht="15" customHeight="1" x14ac:dyDescent="0.2"/>
    <row r="19" spans="2:3" ht="15" customHeight="1" x14ac:dyDescent="0.2"/>
    <row r="20" spans="2:3" ht="15" customHeight="1" x14ac:dyDescent="0.2">
      <c r="B20" s="22" t="s">
        <v>255</v>
      </c>
    </row>
    <row r="21" spans="2:3" ht="15" customHeight="1" x14ac:dyDescent="0.2">
      <c r="B21" s="9" t="s">
        <v>166</v>
      </c>
      <c r="C21" s="9" t="s">
        <v>248</v>
      </c>
    </row>
    <row r="22" spans="2:3" ht="15" customHeight="1" x14ac:dyDescent="0.2">
      <c r="B22" s="23" t="s">
        <v>174</v>
      </c>
      <c r="C22" s="24">
        <f>COUNTIF('Interview programme'!$F$5:$F$23,"1")</f>
        <v>9</v>
      </c>
    </row>
    <row r="23" spans="2:3" ht="15" customHeight="1" x14ac:dyDescent="0.2">
      <c r="B23" s="23" t="s">
        <v>200</v>
      </c>
      <c r="C23" s="24">
        <f>COUNTIF('Interview programme'!$F$5:$F$23,"2")</f>
        <v>9</v>
      </c>
    </row>
    <row r="24" spans="2:3" ht="15" customHeight="1" x14ac:dyDescent="0.2">
      <c r="B24" s="23" t="s">
        <v>214</v>
      </c>
      <c r="C24" s="24">
        <f>COUNTIF('Interview programme'!$F$5:$F$23,"3")</f>
        <v>1</v>
      </c>
    </row>
    <row r="25" spans="2:3" ht="15" customHeight="1" x14ac:dyDescent="0.2"/>
    <row r="26" spans="2:3" ht="15" customHeight="1" x14ac:dyDescent="0.2"/>
    <row r="27" spans="2:3" ht="15" customHeight="1" x14ac:dyDescent="0.2">
      <c r="B27" s="22" t="s">
        <v>256</v>
      </c>
    </row>
    <row r="28" spans="2:3" ht="15" customHeight="1" x14ac:dyDescent="0.2">
      <c r="B28" s="9" t="s">
        <v>257</v>
      </c>
      <c r="C28" s="9" t="s">
        <v>248</v>
      </c>
    </row>
    <row r="29" spans="2:3" ht="15" customHeight="1" x14ac:dyDescent="0.2">
      <c r="B29" s="23" t="s">
        <v>172</v>
      </c>
      <c r="C29" s="24">
        <f>COUNTIF('Interview programme'!$D$5:$D$23,"Internal")</f>
        <v>12</v>
      </c>
    </row>
    <row r="30" spans="2:3" ht="15" customHeight="1" x14ac:dyDescent="0.2">
      <c r="B30" s="23" t="s">
        <v>222</v>
      </c>
      <c r="C30" s="24">
        <f>COUNTIF('Interview programme'!$D$5:$D$23,"External")</f>
        <v>7</v>
      </c>
    </row>
    <row r="31" spans="2:3" ht="15" customHeight="1" x14ac:dyDescent="0.2"/>
    <row r="32" spans="2:3" ht="15" customHeight="1" x14ac:dyDescent="0.2"/>
    <row r="33" spans="2:3" ht="15" customHeight="1" x14ac:dyDescent="0.2">
      <c r="B33" s="22" t="s">
        <v>258</v>
      </c>
    </row>
    <row r="34" spans="2:3" ht="15" customHeight="1" x14ac:dyDescent="0.2">
      <c r="B34" s="23" t="s">
        <v>259</v>
      </c>
      <c r="C34" s="27">
        <f>COUNTIFS('Data-room requests'!$E$5:$E$24,"BLOCKING",'Data-room requests'!$J$5:$J$24,"&lt;&gt;Received")</f>
        <v>6</v>
      </c>
    </row>
    <row r="35" spans="2:3" ht="15" customHeight="1" x14ac:dyDescent="0.2"/>
    <row r="36" spans="2:3" ht="43.5" customHeight="1" x14ac:dyDescent="0.2">
      <c r="B36" s="28" t="s">
        <v>260</v>
      </c>
    </row>
    <row r="37" spans="2:3" ht="15" customHeight="1" x14ac:dyDescent="0.2"/>
    <row r="38" spans="2:3" ht="15" customHeight="1" x14ac:dyDescent="0.2"/>
  </sheetData>
  <mergeCells count="1">
    <mergeCell ref="B1:F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How to use</vt:lpstr>
      <vt:lpstr>Data-room requests</vt:lpstr>
      <vt:lpstr>Interview programme</vt:lpstr>
      <vt:lpstr>Tracker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Jean-Christophe Lanoix</cp:lastModifiedBy>
  <cp:revision>0</cp:revision>
  <dcterms:created xsi:type="dcterms:W3CDTF">2026-07-27T09:28:45Z</dcterms:created>
  <dcterms:modified xsi:type="dcterms:W3CDTF">2026-07-27T10:17:34Z</dcterms:modified>
  <dc:language>en-US</dc:language>
</cp:coreProperties>
</file>